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vekspdc\homedir\mar\"/>
    </mc:Choice>
  </mc:AlternateContent>
  <xr:revisionPtr revIDLastSave="0" documentId="8_{B5A59758-2072-44F5-8B66-8B5FC4175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abelon" sheetId="1" r:id="rId1"/>
    <sheet name="Prisliste" sheetId="2" r:id="rId2"/>
  </sheets>
  <externalReferences>
    <externalReference r:id="rId3"/>
  </externalReferences>
  <definedNames>
    <definedName name="BUD_VER">[1]Opdatering!$B$10</definedName>
    <definedName name="DÅ">[1]Opdatering!$C$5</definedName>
    <definedName name="DÅ_TXT">[1]Opdatering!$B$5</definedName>
    <definedName name="NÅ">[1]Opdatering!$C$6</definedName>
    <definedName name="NÅ_TXT">[1]Opdatering!$B$6</definedName>
    <definedName name="NÅ2">[1]Opdatering!$C$7</definedName>
    <definedName name="NÅ2_TXT">[1]Opdatering!$B$7</definedName>
    <definedName name="OS">[1]Opdatering!$C$8</definedName>
    <definedName name="OS_TXT">[1]Opdatering!$B$8</definedName>
    <definedName name="Overskrift_samlet">[1]Opdatering!$B$12</definedName>
    <definedName name="Overskrift_selskab">[1]Opdatering!$B$13</definedName>
    <definedName name="SÅ">[1]Opdatering!$C$4</definedName>
    <definedName name="SÅ_TXT">[1]Opdatering!$B$4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A11" i="1" s="1"/>
  <c r="J32" i="1" l="1"/>
  <c r="K32" i="1" s="1"/>
  <c r="J20" i="1" a="1"/>
  <c r="J20" i="1" s="1"/>
  <c r="K20" i="1" l="1"/>
  <c r="K24" i="1" l="1" a="1"/>
  <c r="K24" i="1" s="1"/>
  <c r="K25" i="1" a="1"/>
  <c r="K25" i="1" s="1"/>
  <c r="K23" i="1" a="1"/>
  <c r="K23" i="1" s="1"/>
  <c r="I17" i="1"/>
  <c r="K17" i="1" s="1"/>
  <c r="B17" i="1"/>
  <c r="F17" i="1" l="1"/>
  <c r="B18" i="1"/>
  <c r="F18" i="1" s="1"/>
  <c r="K27" i="1"/>
  <c r="K34" i="1" s="1"/>
  <c r="D17" i="1"/>
  <c r="B19" i="1" l="1"/>
  <c r="K29" i="1"/>
  <c r="D18" i="1"/>
  <c r="F19" i="1" l="1"/>
  <c r="D19" i="1"/>
  <c r="B20" i="1"/>
  <c r="F20" i="1" s="1"/>
  <c r="B21" i="1" l="1"/>
  <c r="F21" i="1" s="1"/>
  <c r="D20" i="1"/>
  <c r="D21" i="1" l="1"/>
  <c r="D26" i="1" s="1"/>
  <c r="F26" i="1"/>
  <c r="F28" i="1" l="1"/>
  <c r="C10" i="1" s="1"/>
  <c r="C8" i="1"/>
  <c r="D28" i="1"/>
  <c r="B10" i="1" s="1"/>
  <c r="B8" i="1"/>
  <c r="K36" i="1" l="1"/>
  <c r="D10" i="1" s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<sst xmlns="http://schemas.openxmlformats.org/spreadsheetml/2006/main" count="68" uniqueCount="51">
  <si>
    <t>MWH:</t>
  </si>
  <si>
    <t>Tekst:</t>
  </si>
  <si>
    <t>Enh. pris pr. MWh</t>
  </si>
  <si>
    <t>Beløb:</t>
  </si>
  <si>
    <t>Dage i perioden:</t>
  </si>
  <si>
    <t xml:space="preserve">Fast abonnement </t>
  </si>
  <si>
    <t>Effektbetaling &lt;501 m2</t>
  </si>
  <si>
    <t>Effektbetaling 501 - 5000 m2</t>
  </si>
  <si>
    <t>Efterfølgende areal over 5.000 m2</t>
  </si>
  <si>
    <t>Pristrappe</t>
  </si>
  <si>
    <t>0 - 70 mwh</t>
  </si>
  <si>
    <t>70 - 225 mwh</t>
  </si>
  <si>
    <t>225 - 825 mwh</t>
  </si>
  <si>
    <t>825 - 1650 mwh</t>
  </si>
  <si>
    <t>Forbrug</t>
  </si>
  <si>
    <t>Enh. Pris kr./år:</t>
  </si>
  <si>
    <t>Enh. Pris kr./m2:</t>
  </si>
  <si>
    <t>Fast abonnementsbetaling</t>
  </si>
  <si>
    <t xml:space="preserve">Mellem 500 m2 og 5.000 m2 </t>
  </si>
  <si>
    <t xml:space="preserve">Over 5.000 m2 </t>
  </si>
  <si>
    <t>Under 500 m2</t>
  </si>
  <si>
    <t>I alt (excl. moms)</t>
  </si>
  <si>
    <t>I alt (inkl. moms)</t>
  </si>
  <si>
    <t>Type kunde</t>
  </si>
  <si>
    <t>Privat</t>
  </si>
  <si>
    <t>Erhverv</t>
  </si>
  <si>
    <t>Privarkunder</t>
  </si>
  <si>
    <t>Beløb</t>
  </si>
  <si>
    <t>kW</t>
  </si>
  <si>
    <t>&lt;15</t>
  </si>
  <si>
    <t>Erhvervskunder inkl. Boligforeninger og institu_x0002_tioner</t>
  </si>
  <si>
    <t>&lt;50</t>
  </si>
  <si>
    <t>&lt;100</t>
  </si>
  <si>
    <t>&lt;150</t>
  </si>
  <si>
    <t>Forbrug MWh:</t>
  </si>
  <si>
    <t>BBR m2:</t>
  </si>
  <si>
    <t>Gaspris Tarif</t>
  </si>
  <si>
    <t>Pris 2022:</t>
  </si>
  <si>
    <t>Pris 2023</t>
  </si>
  <si>
    <t>Sats 2022</t>
  </si>
  <si>
    <t>Sats 2023</t>
  </si>
  <si>
    <t>I alt (inkl. moms) inkl. abonnement på brugerinstallation</t>
  </si>
  <si>
    <t>I alt (excl. moms) inkl. abonnement på brugerinstallation</t>
  </si>
  <si>
    <t>Estimeret almindelig prisaftale 2023</t>
  </si>
  <si>
    <t>Abonnement brugerinstallation</t>
  </si>
  <si>
    <t>1650 - MWh</t>
  </si>
  <si>
    <t>Indtast i blå felter</t>
  </si>
  <si>
    <t>Pris Gaspristarif</t>
  </si>
  <si>
    <t>Pris inkl. moms</t>
  </si>
  <si>
    <t>Pris alm. Prisaftale</t>
  </si>
  <si>
    <t>Pris excl.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</si>
</sst>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* #,##0.00_ ;_ * \-#,##0.00_ ;_ * &quot;-&quot;??_ ;_ @_ "/>
    <numFmt numFmtId="166" formatCode="_ * #,##0.000_ ;_ * \-#,##0.000_ ;_ * &quot;-&quot;??_ ;_ @_ "/>
    <numFmt numFmtId="167" formatCode="_-* #,##0.000\ _k_r_._-;\-* #,##0.000\ _k_r_._-;_-* &quot;-&quot;???\ _k_r_._-;_-@_-"/>
    <numFmt numFmtId="168" formatCode="0.000"/>
    <numFmt numFmtId="169" formatCode="_ * #,##0_ ;_ * \-#,##0_ ;_ * &quot;-&quot;??_ ;_ @_ "/>
    <numFmt numFmtId="170" formatCode="_-* #,##0.00\ _k_r_._-;\-* #,##0.00\ _k_r_._-;_-* &quot;-&quot;??\ _k_r_._-;_-@_-"/>
    <numFmt numFmtId="171" formatCode="_(* #,##0_);_(* \(#,##0\);_(* &quot;-&quot;??_);_(@_)"/>
    <numFmt numFmtId="172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</font>
    <font>
      <sz val="10"/>
      <name val="Trebuchet MS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165" fontId="4" fillId="0" borderId="0" applyFont="0" applyFill="0" applyBorder="0" applyAlignment="0" applyProtection="0"/>
  </cellStyleXfs>
  <cellXfs count="87">
    <xf numFmtId="0" fontId="0" fillId="0" borderId="0" xfId="0"/>
    <xf numFmtId="165" fontId="0" fillId="0" borderId="0" xfId="1" applyFont="1"/>
    <xf numFmtId="0" fontId="2" fillId="0" borderId="5" xfId="0" applyFont="1" applyBorder="1"/>
    <xf numFmtId="0" fontId="2" fillId="0" borderId="4" xfId="0" applyFont="1" applyBorder="1"/>
    <xf numFmtId="0" fontId="2" fillId="0" borderId="0" xfId="0" applyFont="1"/>
    <xf numFmtId="0" fontId="0" fillId="0" borderId="3" xfId="0" applyBorder="1" applyAlignment="1">
      <alignment horizontal="left"/>
    </xf>
    <xf numFmtId="2" fontId="0" fillId="0" borderId="0" xfId="0" applyNumberFormat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165" fontId="0" fillId="0" borderId="9" xfId="1" applyFont="1" applyBorder="1" applyAlignment="1">
      <alignment horizontal="lef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2" fontId="0" fillId="0" borderId="3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1" xfId="0" applyNumberFormat="1" applyBorder="1" applyAlignment="1">
      <alignment horizontal="left"/>
    </xf>
    <xf numFmtId="165" fontId="0" fillId="0" borderId="11" xfId="1" applyFont="1" applyBorder="1" applyAlignment="1">
      <alignment horizontal="left"/>
    </xf>
    <xf numFmtId="0" fontId="0" fillId="0" borderId="8" xfId="0" applyBorder="1" applyAlignment="1">
      <alignment horizontal="left"/>
    </xf>
    <xf numFmtId="1" fontId="0" fillId="0" borderId="9" xfId="0" applyNumberFormat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0" fillId="0" borderId="2" xfId="1" applyNumberFormat="1" applyFont="1" applyBorder="1" applyAlignment="1">
      <alignment horizontal="left"/>
    </xf>
    <xf numFmtId="2" fontId="0" fillId="0" borderId="6" xfId="0" applyNumberFormat="1" applyBorder="1" applyAlignment="1">
      <alignment horizontal="left"/>
    </xf>
    <xf numFmtId="165" fontId="0" fillId="0" borderId="6" xfId="1" applyFont="1" applyBorder="1" applyAlignment="1">
      <alignment horizontal="left"/>
    </xf>
    <xf numFmtId="165" fontId="2" fillId="0" borderId="4" xfId="1" applyFont="1" applyBorder="1"/>
    <xf numFmtId="0" fontId="0" fillId="0" borderId="2" xfId="0" applyBorder="1"/>
    <xf numFmtId="165" fontId="0" fillId="0" borderId="12" xfId="1" applyFont="1" applyBorder="1" applyAlignment="1">
      <alignment horizontal="left"/>
    </xf>
    <xf numFmtId="1" fontId="0" fillId="0" borderId="6" xfId="0" applyNumberFormat="1" applyBorder="1" applyAlignment="1">
      <alignment horizontal="left"/>
    </xf>
    <xf numFmtId="4" fontId="0" fillId="0" borderId="6" xfId="0" applyNumberFormat="1" applyBorder="1" applyAlignment="1">
      <alignment horizontal="left"/>
    </xf>
    <xf numFmtId="164" fontId="0" fillId="0" borderId="0" xfId="3" applyFont="1"/>
    <xf numFmtId="164" fontId="0" fillId="0" borderId="5" xfId="3" applyFont="1" applyBorder="1"/>
    <xf numFmtId="164" fontId="0" fillId="0" borderId="3" xfId="3" applyFont="1" applyBorder="1" applyAlignment="1">
      <alignment horizontal="left"/>
    </xf>
    <xf numFmtId="164" fontId="0" fillId="0" borderId="9" xfId="3" applyFont="1" applyBorder="1" applyAlignment="1">
      <alignment horizontal="left"/>
    </xf>
    <xf numFmtId="0" fontId="0" fillId="0" borderId="13" xfId="0" applyBorder="1"/>
    <xf numFmtId="168" fontId="0" fillId="0" borderId="13" xfId="0" applyNumberFormat="1" applyBorder="1"/>
    <xf numFmtId="165" fontId="2" fillId="0" borderId="13" xfId="0" applyNumberFormat="1" applyFont="1" applyBorder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3" applyFont="1" applyBorder="1" applyAlignment="1">
      <alignment horizontal="left"/>
    </xf>
    <xf numFmtId="165" fontId="0" fillId="0" borderId="0" xfId="1" applyFont="1" applyBorder="1" applyAlignment="1">
      <alignment horizontal="left"/>
    </xf>
    <xf numFmtId="0" fontId="0" fillId="0" borderId="0" xfId="0" applyAlignment="1">
      <alignment wrapText="1"/>
    </xf>
    <xf numFmtId="0" fontId="0" fillId="0" borderId="10" xfId="0" applyBorder="1"/>
    <xf numFmtId="0" fontId="2" fillId="0" borderId="0" xfId="0" applyFont="1" applyAlignment="1">
      <alignment horizontal="center"/>
    </xf>
    <xf numFmtId="164" fontId="0" fillId="0" borderId="3" xfId="3" applyFont="1" applyBorder="1" applyAlignment="1">
      <alignment horizontal="left" wrapText="1"/>
    </xf>
    <xf numFmtId="164" fontId="0" fillId="0" borderId="6" xfId="3" applyFont="1" applyBorder="1" applyAlignment="1">
      <alignment wrapText="1"/>
    </xf>
    <xf numFmtId="0" fontId="5" fillId="0" borderId="0" xfId="0" applyFont="1"/>
    <xf numFmtId="0" fontId="2" fillId="0" borderId="13" xfId="0" applyFont="1" applyBorder="1"/>
    <xf numFmtId="165" fontId="0" fillId="0" borderId="0" xfId="1" applyFont="1" applyBorder="1"/>
    <xf numFmtId="165" fontId="0" fillId="0" borderId="11" xfId="1" applyFont="1" applyBorder="1"/>
    <xf numFmtId="165" fontId="0" fillId="0" borderId="9" xfId="1" applyFont="1" applyBorder="1"/>
    <xf numFmtId="2" fontId="0" fillId="0" borderId="11" xfId="0" applyNumberFormat="1" applyBorder="1"/>
    <xf numFmtId="0" fontId="0" fillId="0" borderId="11" xfId="0" applyBorder="1"/>
    <xf numFmtId="0" fontId="0" fillId="0" borderId="9" xfId="0" applyBorder="1"/>
    <xf numFmtId="3" fontId="0" fillId="0" borderId="6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65" fontId="0" fillId="0" borderId="7" xfId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70" fontId="0" fillId="0" borderId="0" xfId="0" applyNumberFormat="1"/>
    <xf numFmtId="0" fontId="0" fillId="0" borderId="15" xfId="0" applyBorder="1" applyAlignment="1">
      <alignment horizontal="left"/>
    </xf>
    <xf numFmtId="1" fontId="0" fillId="0" borderId="7" xfId="0" applyNumberFormat="1" applyBorder="1" applyAlignment="1">
      <alignment horizontal="left"/>
    </xf>
    <xf numFmtId="164" fontId="0" fillId="0" borderId="14" xfId="3" applyFont="1" applyBorder="1" applyAlignment="1">
      <alignment horizontal="left"/>
    </xf>
    <xf numFmtId="165" fontId="0" fillId="0" borderId="7" xfId="1" applyFont="1" applyBorder="1" applyAlignment="1">
      <alignment horizontal="left"/>
    </xf>
    <xf numFmtId="0" fontId="0" fillId="3" borderId="2" xfId="0" applyFill="1" applyBorder="1"/>
    <xf numFmtId="171" fontId="0" fillId="2" borderId="6" xfId="3" applyNumberFormat="1" applyFont="1" applyFill="1" applyBorder="1"/>
    <xf numFmtId="0" fontId="0" fillId="3" borderId="0" xfId="0" applyFill="1"/>
    <xf numFmtId="171" fontId="0" fillId="3" borderId="0" xfId="3" applyNumberFormat="1" applyFont="1" applyFill="1" applyBorder="1"/>
    <xf numFmtId="166" fontId="2" fillId="3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165" fontId="0" fillId="3" borderId="0" xfId="0" applyNumberFormat="1" applyFill="1"/>
    <xf numFmtId="169" fontId="2" fillId="0" borderId="13" xfId="0" applyNumberFormat="1" applyFont="1" applyBorder="1" applyAlignment="1">
      <alignment horizontal="center"/>
    </xf>
    <xf numFmtId="169" fontId="2" fillId="0" borderId="18" xfId="0" applyNumberFormat="1" applyFont="1" applyBorder="1" applyAlignment="1">
      <alignment horizontal="center"/>
    </xf>
    <xf numFmtId="169" fontId="2" fillId="0" borderId="2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1" xfId="0" applyBorder="1"/>
    <xf numFmtId="0" fontId="0" fillId="0" borderId="25" xfId="0" applyBorder="1"/>
    <xf numFmtId="0" fontId="2" fillId="3" borderId="17" xfId="0" applyFont="1" applyFill="1" applyBorder="1" applyAlignment="1">
      <alignment horizontal="center"/>
    </xf>
    <xf numFmtId="169" fontId="2" fillId="0" borderId="26" xfId="0" applyNumberFormat="1" applyFont="1" applyBorder="1" applyAlignment="1">
      <alignment horizontal="left"/>
    </xf>
    <xf numFmtId="0" fontId="0" fillId="0" borderId="27" xfId="0" applyBorder="1"/>
    <xf numFmtId="0" fontId="0" fillId="3" borderId="1" xfId="0" applyFill="1" applyBorder="1"/>
    <xf numFmtId="171" fontId="0" fillId="3" borderId="1" xfId="3" applyNumberFormat="1" applyFont="1" applyFill="1" applyBorder="1"/>
    <xf numFmtId="0" fontId="0" fillId="3" borderId="16" xfId="0" applyFill="1" applyBorder="1"/>
    <xf numFmtId="0" fontId="2" fillId="3" borderId="24" xfId="0" applyFont="1" applyFill="1" applyBorder="1" applyAlignment="1">
      <alignment horizontal="center" wrapText="1"/>
    </xf>
    <xf numFmtId="172" fontId="0" fillId="2" borderId="6" xfId="3" applyNumberFormat="1" applyFont="1" applyFill="1" applyBorder="1"/>
    <xf numFmtId="0" fontId="2" fillId="0" borderId="0" xfId="0" applyFont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3" builtinId="3"/>
    <cellStyle name="Komma 2" xfId="1" xr:uid="{00000000-0005-0000-0000-000001000000}"/>
    <cellStyle name="Komma 3" xfId="2" xr:uid="{25CA5F94-8EFA-4AA8-AAFE-25E218AC80A2}"/>
    <cellStyle name="Komma 4" xfId="6" xr:uid="{C321311A-CCE6-40DF-A8D7-C8D6588833BD}"/>
    <cellStyle name="Normal" xfId="0" builtinId="0"/>
    <cellStyle name="Normal 2" xfId="4" xr:uid="{56EADFDC-732A-455E-BC0E-97D35ACDD2EB}"/>
    <cellStyle name="Normal 5" xfId="5" xr:uid="{22EFB602-C65C-4293-900E-B90F19326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KSWEB2016\TempHomeDir$\rbys\DocuNote\Read%20Only\Standard%20Dokument\22\D21-458287\PUBLISERET%20-%20Budget%20konsolidering%202022-2026%20D21-458287%207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Opdatering"/>
      <sheetName val="Data PBI"/>
      <sheetName val="Data Eliminering PBI"/>
      <sheetName val="Fremskrivning"/>
      <sheetName val="Kontogruppe eliminering nej"/>
      <sheetName val="Analyse"/>
      <sheetName val="Analyse Kontogrp"/>
      <sheetName val="VEKS samlet"/>
      <sheetName val="Eliminering"/>
      <sheetName val="TRANSM res"/>
      <sheetName val="TFV res"/>
      <sheetName val="KFV res"/>
      <sheetName val="VGM res"/>
      <sheetName val="KKV res"/>
      <sheetName val="Hjælpe ark"/>
      <sheetName val="Afskr og renter"/>
      <sheetName val="Fast bidrag"/>
      <sheetName val="Varmekøb"/>
      <sheetName val="KFV-TFV"/>
      <sheetName val="SRL leje kedler, veksler og pro"/>
      <sheetName val="VFL småansk og reg afskr"/>
      <sheetName val="Ber.grundlag for fremskrivning"/>
      <sheetName val="Gamle"/>
      <sheetName val="VGM res (2)"/>
      <sheetName val="TFV res (2)"/>
      <sheetName val="KFV res (2)"/>
      <sheetName val="KKV res (2)"/>
      <sheetName val="Rapporteringsgruppe"/>
      <sheetName val="Rapp tabel"/>
    </sheetNames>
    <sheetDataSet>
      <sheetData sheetId="0" refreshError="1"/>
      <sheetData sheetId="1">
        <row r="4">
          <cell r="B4" t="str">
            <v>Regnskab</v>
          </cell>
          <cell r="C4">
            <v>2020</v>
          </cell>
        </row>
        <row r="5">
          <cell r="B5" t="str">
            <v>Reg.Rev Budget</v>
          </cell>
          <cell r="C5">
            <v>2021</v>
          </cell>
        </row>
        <row r="6">
          <cell r="B6" t="str">
            <v>Budget</v>
          </cell>
          <cell r="C6">
            <v>2022</v>
          </cell>
        </row>
        <row r="7">
          <cell r="B7" t="str">
            <v>Budget</v>
          </cell>
          <cell r="C7">
            <v>2023</v>
          </cell>
        </row>
        <row r="8">
          <cell r="B8" t="str">
            <v>Overslag</v>
          </cell>
          <cell r="C8">
            <v>2024</v>
          </cell>
        </row>
        <row r="10">
          <cell r="B10" t="str">
            <v>BUD2022_2021-11-15 11:39</v>
          </cell>
        </row>
        <row r="12">
          <cell r="B12" t="str">
            <v>Budget 2022 og budget overslag 2023-2026</v>
          </cell>
        </row>
      </sheetData>
      <sheetData sheetId="2">
        <row r="1">
          <cell r="A1" t="str">
            <v>DATA fra datasettet i PowerBI</v>
          </cell>
        </row>
      </sheetData>
      <sheetData sheetId="3" refreshError="1"/>
      <sheetData sheetId="4">
        <row r="3">
          <cell r="O3" t="str">
            <v>Formler til at sikre rækkerne ikke "hopper"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3"/>
  <sheetViews>
    <sheetView showGridLines="0" tabSelected="1" workbookViewId="0">
      <selection activeCell="B5" sqref="B5"/>
    </sheetView>
  </sheetViews>
  <sheetFormatPr defaultRowHeight="15" outlineLevelRow="1" x14ac:dyDescent="0.25"/>
  <cols>
    <col min="1" max="1" width="21.7109375" customWidth="1"/>
    <col min="2" max="2" width="11" customWidth="1"/>
    <col min="3" max="3" width="11.28515625" bestFit="1" customWidth="1"/>
    <col min="4" max="4" width="12.5703125" bestFit="1" customWidth="1"/>
    <col min="5" max="5" width="12.28515625" customWidth="1"/>
    <col min="6" max="6" width="13.7109375" bestFit="1" customWidth="1"/>
    <col min="7" max="7" width="4" customWidth="1"/>
    <col min="8" max="8" width="31.28515625" customWidth="1"/>
    <col min="9" max="9" width="15.7109375" bestFit="1" customWidth="1"/>
    <col min="10" max="10" width="15.7109375" customWidth="1"/>
    <col min="11" max="11" width="14.5703125" customWidth="1"/>
    <col min="13" max="13" width="12.28515625" bestFit="1" customWidth="1"/>
  </cols>
  <sheetData>
    <row r="2" spans="1:11" x14ac:dyDescent="0.25">
      <c r="A2" s="4" t="s">
        <v>46</v>
      </c>
    </row>
    <row r="3" spans="1:11" x14ac:dyDescent="0.25">
      <c r="A3" s="61" t="s">
        <v>34</v>
      </c>
      <c r="B3" s="82">
        <v>18.100000000000001</v>
      </c>
    </row>
    <row r="4" spans="1:11" x14ac:dyDescent="0.25">
      <c r="A4" s="61" t="s">
        <v>35</v>
      </c>
      <c r="B4" s="62">
        <v>130</v>
      </c>
    </row>
    <row r="5" spans="1:11" ht="15.75" thickBot="1" x14ac:dyDescent="0.3">
      <c r="A5" s="63"/>
      <c r="B5" s="63"/>
    </row>
    <row r="6" spans="1:11" ht="35.450000000000003" customHeight="1" x14ac:dyDescent="0.25">
      <c r="A6" s="73"/>
      <c r="B6" s="84" t="s">
        <v>47</v>
      </c>
      <c r="C6" s="85"/>
      <c r="D6" s="81" t="s">
        <v>49</v>
      </c>
      <c r="E6" s="67"/>
      <c r="F6" s="67"/>
    </row>
    <row r="7" spans="1:11" x14ac:dyDescent="0.25">
      <c r="A7" s="74"/>
      <c r="B7" s="41">
        <v>2022</v>
      </c>
      <c r="C7" s="72">
        <v>2023</v>
      </c>
      <c r="D7" s="75">
        <v>2023</v>
      </c>
      <c r="E7" s="66"/>
      <c r="F7" s="66"/>
    </row>
    <row r="8" spans="1:11" ht="15.75" thickBot="1" x14ac:dyDescent="0.3">
      <c r="A8" s="76" t="s">
        <v>50</v>
      </c>
      <c r="B8" s="69">
        <f>+D26</f>
        <v>11225.258</v>
      </c>
      <c r="C8" s="71">
        <f>+F26</f>
        <v>22178.292000000001</v>
      </c>
      <c r="D8" s="70">
        <f>+K34</f>
        <v>15612.232</v>
      </c>
      <c r="E8" s="68"/>
      <c r="F8" s="68"/>
    </row>
    <row r="9" spans="1:11" ht="15.75" thickBot="1" x14ac:dyDescent="0.3">
      <c r="A9" s="76"/>
      <c r="B9" s="69"/>
      <c r="C9" s="71"/>
      <c r="D9" s="70"/>
      <c r="E9" s="68"/>
      <c r="F9" s="68"/>
    </row>
    <row r="10" spans="1:11" ht="15.75" thickBot="1" x14ac:dyDescent="0.3">
      <c r="A10" s="76" t="s">
        <v>48</v>
      </c>
      <c r="B10" s="69">
        <f>+D28</f>
        <v>14031.5725</v>
      </c>
      <c r="C10" s="71">
        <f>+F28</f>
        <v>27722.865000000002</v>
      </c>
      <c r="D10" s="70">
        <f>+K36</f>
        <v>19515.29</v>
      </c>
      <c r="E10" s="68"/>
      <c r="F10" s="68"/>
    </row>
    <row r="11" spans="1:11" ht="15.75" thickBot="1" x14ac:dyDescent="0.3">
      <c r="A11" s="77" t="str">
        <f>+IF(J46&gt;150,"Almindelig prisaftale er uden abonnement på brugerinstallation","Almindelig prisaftale er inkl. abonnement på brugerinstallation")</f>
        <v>Almindelig prisaftale er inkl. abonnement på brugerinstallation</v>
      </c>
      <c r="B11" s="78"/>
      <c r="C11" s="79"/>
      <c r="D11" s="80"/>
      <c r="E11" s="44"/>
    </row>
    <row r="12" spans="1:11" x14ac:dyDescent="0.25">
      <c r="B12" s="63"/>
      <c r="C12" s="64"/>
      <c r="D12" s="63"/>
      <c r="E12" s="44"/>
    </row>
    <row r="13" spans="1:11" x14ac:dyDescent="0.25">
      <c r="A13" s="1"/>
      <c r="B13" s="65"/>
      <c r="C13" s="63"/>
      <c r="D13" s="63"/>
    </row>
    <row r="14" spans="1:11" hidden="1" outlineLevel="1" x14ac:dyDescent="0.25">
      <c r="A14" s="53" t="s">
        <v>36</v>
      </c>
      <c r="B14" s="41"/>
      <c r="C14" s="41"/>
      <c r="D14" s="41"/>
      <c r="E14" s="41"/>
      <c r="F14" s="41"/>
      <c r="H14" s="83" t="s">
        <v>43</v>
      </c>
      <c r="I14" s="83"/>
      <c r="J14" s="83"/>
      <c r="K14" s="83"/>
    </row>
    <row r="15" spans="1:11" hidden="1" outlineLevel="1" x14ac:dyDescent="0.25">
      <c r="H15" s="4"/>
    </row>
    <row r="16" spans="1:11" hidden="1" outlineLevel="1" x14ac:dyDescent="0.25">
      <c r="A16" s="24" t="s">
        <v>9</v>
      </c>
      <c r="B16" s="5" t="s">
        <v>0</v>
      </c>
      <c r="C16" s="52" t="s">
        <v>39</v>
      </c>
      <c r="D16" s="22" t="s">
        <v>37</v>
      </c>
      <c r="E16" s="25" t="s">
        <v>40</v>
      </c>
      <c r="F16" s="25" t="s">
        <v>38</v>
      </c>
      <c r="H16" s="7" t="s">
        <v>1</v>
      </c>
      <c r="I16" s="8" t="s">
        <v>0</v>
      </c>
      <c r="J16" s="5" t="s">
        <v>2</v>
      </c>
      <c r="K16" s="8" t="s">
        <v>3</v>
      </c>
    </row>
    <row r="17" spans="1:11" hidden="1" outlineLevel="1" x14ac:dyDescent="0.25">
      <c r="A17" s="40" t="s">
        <v>10</v>
      </c>
      <c r="B17" s="46">
        <f>IF(B3&gt;70,70,B3)</f>
        <v>18.100000000000001</v>
      </c>
      <c r="C17" s="54">
        <v>620.17999999999995</v>
      </c>
      <c r="D17" s="54">
        <f t="shared" ref="D17:D21" si="0">+C17*B17</f>
        <v>11225.258</v>
      </c>
      <c r="E17" s="54">
        <v>1225.32</v>
      </c>
      <c r="F17" s="54">
        <f>+E17*B17</f>
        <v>22178.292000000001</v>
      </c>
      <c r="H17" s="20" t="s">
        <v>14</v>
      </c>
      <c r="I17" s="21">
        <f>+B3</f>
        <v>18.100000000000001</v>
      </c>
      <c r="J17" s="30">
        <v>523.72</v>
      </c>
      <c r="K17" s="22">
        <f>+I17*J17</f>
        <v>9479.3320000000003</v>
      </c>
    </row>
    <row r="18" spans="1:11" hidden="1" outlineLevel="1" x14ac:dyDescent="0.25">
      <c r="A18" s="40" t="s">
        <v>11</v>
      </c>
      <c r="B18" s="46">
        <f>IF(B3&gt;225,155,B3-B17)</f>
        <v>0</v>
      </c>
      <c r="C18" s="47">
        <v>559.57000000000005</v>
      </c>
      <c r="D18" s="47">
        <f t="shared" si="0"/>
        <v>0</v>
      </c>
      <c r="E18" s="47">
        <v>1164.7</v>
      </c>
      <c r="F18" s="47">
        <f t="shared" ref="F18:F21" si="1">+E18*B18</f>
        <v>0</v>
      </c>
      <c r="H18" s="10"/>
      <c r="I18" s="11"/>
      <c r="J18" s="12"/>
    </row>
    <row r="19" spans="1:11" hidden="1" outlineLevel="1" x14ac:dyDescent="0.25">
      <c r="A19" s="40" t="s">
        <v>12</v>
      </c>
      <c r="B19" s="46">
        <f>IF(B3&gt;825,600,B3-B17-B18)</f>
        <v>0</v>
      </c>
      <c r="C19" s="47">
        <v>514.04</v>
      </c>
      <c r="D19" s="47">
        <f t="shared" si="0"/>
        <v>0</v>
      </c>
      <c r="E19" s="47">
        <v>1097.26</v>
      </c>
      <c r="F19" s="47">
        <f t="shared" si="1"/>
        <v>0</v>
      </c>
      <c r="H19" s="7" t="s">
        <v>1</v>
      </c>
      <c r="I19" s="19" t="s">
        <v>4</v>
      </c>
      <c r="J19" s="13" t="s">
        <v>15</v>
      </c>
      <c r="K19" s="8" t="s">
        <v>3</v>
      </c>
    </row>
    <row r="20" spans="1:11" hidden="1" outlineLevel="1" x14ac:dyDescent="0.25">
      <c r="A20" s="40" t="s">
        <v>13</v>
      </c>
      <c r="B20" s="46">
        <f>IF(B3&gt;1650,825,B3-B17-B18-B19)</f>
        <v>0</v>
      </c>
      <c r="C20" s="47">
        <v>476.61</v>
      </c>
      <c r="D20" s="47">
        <f t="shared" si="0"/>
        <v>0</v>
      </c>
      <c r="E20" s="47">
        <v>1026.55</v>
      </c>
      <c r="F20" s="47">
        <f t="shared" si="1"/>
        <v>0</v>
      </c>
      <c r="H20" s="7" t="s">
        <v>5</v>
      </c>
      <c r="I20" s="26">
        <v>365</v>
      </c>
      <c r="J20" s="30" cm="1">
        <f t="array" ref="J20">_xlfn.IFS(B4&gt;5000,I44,B4&gt;500,I43,B4&gt;0.1,I42)</f>
        <v>1058.4000000000001</v>
      </c>
      <c r="K20" s="22">
        <f>+(J20)/365*I20</f>
        <v>1058.4000000000001</v>
      </c>
    </row>
    <row r="21" spans="1:11" hidden="1" outlineLevel="1" x14ac:dyDescent="0.25">
      <c r="A21" s="40" t="s">
        <v>45</v>
      </c>
      <c r="B21" s="46">
        <f>IF(B3&gt;1650,B3-B17-B18-B19-B20,0)</f>
        <v>0</v>
      </c>
      <c r="C21" s="47">
        <v>453.87</v>
      </c>
      <c r="D21" s="47">
        <f t="shared" si="0"/>
        <v>0</v>
      </c>
      <c r="E21" s="47">
        <v>986.69</v>
      </c>
      <c r="F21" s="47">
        <f>+E21*B21</f>
        <v>0</v>
      </c>
    </row>
    <row r="22" spans="1:11" hidden="1" outlineLevel="1" x14ac:dyDescent="0.25">
      <c r="B22" s="6"/>
      <c r="C22" s="49"/>
      <c r="D22" s="47"/>
      <c r="E22" s="47"/>
      <c r="F22" s="50"/>
      <c r="H22" s="7" t="s">
        <v>1</v>
      </c>
      <c r="I22" s="27" t="s">
        <v>4</v>
      </c>
      <c r="J22" s="13" t="s">
        <v>16</v>
      </c>
      <c r="K22" s="8" t="s">
        <v>3</v>
      </c>
    </row>
    <row r="23" spans="1:11" hidden="1" outlineLevel="1" x14ac:dyDescent="0.25">
      <c r="C23" s="50"/>
      <c r="D23" s="50"/>
      <c r="E23" s="50"/>
      <c r="F23" s="50"/>
      <c r="H23" s="57" t="s">
        <v>6</v>
      </c>
      <c r="I23" s="58">
        <v>365</v>
      </c>
      <c r="J23" s="59">
        <v>22.05</v>
      </c>
      <c r="K23" s="60" cm="1">
        <f t="array" ref="K23">_xlfn.IFS(B4&gt;500,(500*J23)/365*I23,B4&lt;=500,(B4*J23)/365*I23)</f>
        <v>2866.5</v>
      </c>
    </row>
    <row r="24" spans="1:11" hidden="1" outlineLevel="1" x14ac:dyDescent="0.25">
      <c r="C24" s="50"/>
      <c r="D24" s="50"/>
      <c r="E24" s="50"/>
      <c r="F24" s="47"/>
      <c r="H24" s="14" t="s">
        <v>7</v>
      </c>
      <c r="I24" s="15">
        <v>365</v>
      </c>
      <c r="J24" s="37">
        <v>19.850000000000001</v>
      </c>
      <c r="K24" s="16" cm="1">
        <f t="array" ref="K24">_xlfn.IFS(B4&gt;=5000,+((5000-500)*J24)/365*I24,B4&lt;=500,0,B4&lt;=5000,((B4-500)*J24)/365*I24)</f>
        <v>0</v>
      </c>
    </row>
    <row r="25" spans="1:11" hidden="1" outlineLevel="1" x14ac:dyDescent="0.25">
      <c r="C25" s="51"/>
      <c r="D25" s="51"/>
      <c r="E25" s="51"/>
      <c r="F25" s="48"/>
      <c r="H25" s="17" t="s">
        <v>8</v>
      </c>
      <c r="I25" s="18">
        <v>365</v>
      </c>
      <c r="J25" s="31">
        <v>16.54</v>
      </c>
      <c r="K25" s="9" cm="1">
        <f t="array" ref="K25">_xlfn.IFS(B4&gt;=5000,((B4-5000)*J25)/365*I25,B4&lt;5000,0)</f>
        <v>0</v>
      </c>
    </row>
    <row r="26" spans="1:11" ht="15.75" hidden="1" outlineLevel="1" thickBot="1" x14ac:dyDescent="0.3">
      <c r="A26" s="45" t="s">
        <v>21</v>
      </c>
      <c r="B26" s="33"/>
      <c r="C26" s="33"/>
      <c r="D26" s="55">
        <f>SUM(D17:D22)</f>
        <v>11225.258</v>
      </c>
      <c r="E26" s="55"/>
      <c r="F26" s="55">
        <f>SUM(F17:F22)</f>
        <v>22178.292000000001</v>
      </c>
      <c r="H26" s="35"/>
      <c r="I26" s="36"/>
      <c r="J26" s="37"/>
      <c r="K26" s="38"/>
    </row>
    <row r="27" spans="1:11" ht="15.75" hidden="1" outlineLevel="1" thickBot="1" x14ac:dyDescent="0.3">
      <c r="D27" s="11"/>
      <c r="E27" s="11"/>
      <c r="F27" s="12"/>
      <c r="H27" s="45" t="s">
        <v>21</v>
      </c>
      <c r="I27" s="32"/>
      <c r="J27" s="33"/>
      <c r="K27" s="34">
        <f>+K17+K20+K23+K24+K25</f>
        <v>13404.232</v>
      </c>
    </row>
    <row r="28" spans="1:11" ht="15.75" hidden="1" outlineLevel="1" thickBot="1" x14ac:dyDescent="0.3">
      <c r="A28" s="45" t="s">
        <v>22</v>
      </c>
      <c r="B28" s="33"/>
      <c r="C28" s="33"/>
      <c r="D28" s="55">
        <f>+D26*1.25</f>
        <v>14031.5725</v>
      </c>
      <c r="E28" s="55"/>
      <c r="F28" s="55">
        <f>+F26*1.25</f>
        <v>27722.865000000002</v>
      </c>
      <c r="I28" s="36"/>
      <c r="J28" s="37"/>
      <c r="K28" s="38"/>
    </row>
    <row r="29" spans="1:11" ht="15.75" hidden="1" outlineLevel="1" thickBot="1" x14ac:dyDescent="0.3">
      <c r="H29" s="45" t="s">
        <v>22</v>
      </c>
      <c r="I29" s="3"/>
      <c r="J29" s="3"/>
      <c r="K29" s="23">
        <f>+K27*1.25</f>
        <v>16755.29</v>
      </c>
    </row>
    <row r="30" spans="1:11" hidden="1" outlineLevel="1" x14ac:dyDescent="0.25">
      <c r="H30" s="35"/>
      <c r="I30" s="36"/>
      <c r="J30" s="37"/>
      <c r="K30" s="38"/>
    </row>
    <row r="31" spans="1:11" hidden="1" outlineLevel="1" x14ac:dyDescent="0.25">
      <c r="H31" s="7" t="s">
        <v>1</v>
      </c>
      <c r="I31" s="27" t="s">
        <v>4</v>
      </c>
      <c r="J31" s="13" t="s">
        <v>15</v>
      </c>
      <c r="K31" s="8" t="s">
        <v>3</v>
      </c>
    </row>
    <row r="32" spans="1:11" ht="45" hidden="1" outlineLevel="1" x14ac:dyDescent="0.25">
      <c r="H32" s="7" t="s">
        <v>44</v>
      </c>
      <c r="I32" s="26">
        <v>365</v>
      </c>
      <c r="J32" s="42">
        <f>IF(J46&lt;15,K48,IF(J46&lt;50,K49,IF(J46&lt;100,K50,IF(J46&lt;150,K51,"Individuel beregning af pris"))))</f>
        <v>2208</v>
      </c>
      <c r="K32" s="43">
        <f>IF(J46&gt;149.9,J32,+(J32)/365*I32)</f>
        <v>2208</v>
      </c>
    </row>
    <row r="33" spans="8:13" hidden="1" outlineLevel="1" x14ac:dyDescent="0.25"/>
    <row r="34" spans="8:13" ht="15.75" hidden="1" outlineLevel="1" thickBot="1" x14ac:dyDescent="0.3">
      <c r="H34" s="45" t="s">
        <v>42</v>
      </c>
      <c r="I34" s="32"/>
      <c r="J34" s="33"/>
      <c r="K34" s="34">
        <f>IF(J46&gt;149.9,K27,+K27+K32)</f>
        <v>15612.232</v>
      </c>
    </row>
    <row r="35" spans="8:13" hidden="1" outlineLevel="1" x14ac:dyDescent="0.25">
      <c r="I35" s="36"/>
      <c r="J35" s="37"/>
      <c r="K35" s="38"/>
      <c r="M35" s="56"/>
    </row>
    <row r="36" spans="8:13" ht="15.75" hidden="1" outlineLevel="1" thickBot="1" x14ac:dyDescent="0.3">
      <c r="H36" s="45" t="s">
        <v>41</v>
      </c>
      <c r="I36" s="3"/>
      <c r="J36" s="3"/>
      <c r="K36" s="23">
        <f>+K34*1.25</f>
        <v>19515.29</v>
      </c>
    </row>
    <row r="37" spans="8:13" hidden="1" outlineLevel="1" x14ac:dyDescent="0.25"/>
    <row r="38" spans="8:13" hidden="1" outlineLevel="1" x14ac:dyDescent="0.25"/>
    <row r="39" spans="8:13" hidden="1" outlineLevel="1" x14ac:dyDescent="0.25">
      <c r="K39" s="44"/>
    </row>
    <row r="40" spans="8:13" hidden="1" outlineLevel="1" x14ac:dyDescent="0.25"/>
    <row r="41" spans="8:13" hidden="1" outlineLevel="1" x14ac:dyDescent="0.25">
      <c r="H41" s="2" t="s">
        <v>17</v>
      </c>
      <c r="I41" s="29"/>
    </row>
    <row r="42" spans="8:13" hidden="1" outlineLevel="1" x14ac:dyDescent="0.25">
      <c r="H42" t="s">
        <v>20</v>
      </c>
      <c r="I42" s="28">
        <v>1058.4000000000001</v>
      </c>
      <c r="K42" s="6"/>
    </row>
    <row r="43" spans="8:13" hidden="1" outlineLevel="1" x14ac:dyDescent="0.25">
      <c r="H43" t="s">
        <v>18</v>
      </c>
      <c r="I43" s="28">
        <v>4189.5</v>
      </c>
      <c r="K43" s="6"/>
    </row>
    <row r="44" spans="8:13" hidden="1" outlineLevel="1" x14ac:dyDescent="0.25">
      <c r="H44" t="s">
        <v>19</v>
      </c>
      <c r="I44" s="28">
        <v>8379</v>
      </c>
      <c r="K44" s="6"/>
    </row>
    <row r="45" spans="8:13" hidden="1" outlineLevel="1" x14ac:dyDescent="0.25">
      <c r="I45" s="28"/>
    </row>
    <row r="46" spans="8:13" hidden="1" outlineLevel="1" x14ac:dyDescent="0.25">
      <c r="I46" s="28"/>
      <c r="J46" s="4">
        <f>+B4*60/1000</f>
        <v>7.8</v>
      </c>
    </row>
    <row r="47" spans="8:13" hidden="1" outlineLevel="1" x14ac:dyDescent="0.25">
      <c r="I47" t="s">
        <v>28</v>
      </c>
      <c r="J47" s="28"/>
      <c r="K47" s="28" t="s">
        <v>27</v>
      </c>
    </row>
    <row r="48" spans="8:13" hidden="1" outlineLevel="1" x14ac:dyDescent="0.25">
      <c r="H48" t="s">
        <v>26</v>
      </c>
      <c r="I48" t="s">
        <v>29</v>
      </c>
      <c r="J48" s="28"/>
      <c r="K48" s="28">
        <v>2208</v>
      </c>
    </row>
    <row r="49" spans="8:11" ht="30" hidden="1" outlineLevel="1" x14ac:dyDescent="0.25">
      <c r="H49" s="39" t="s">
        <v>30</v>
      </c>
      <c r="I49" t="s">
        <v>31</v>
      </c>
      <c r="J49" s="28" t="s">
        <v>20</v>
      </c>
      <c r="K49" s="28">
        <v>4786</v>
      </c>
    </row>
    <row r="50" spans="8:11" ht="30" hidden="1" outlineLevel="1" x14ac:dyDescent="0.25">
      <c r="H50" s="39" t="s">
        <v>30</v>
      </c>
      <c r="I50" t="s">
        <v>32</v>
      </c>
      <c r="J50" s="28" t="s">
        <v>18</v>
      </c>
      <c r="K50" s="28">
        <v>6598</v>
      </c>
    </row>
    <row r="51" spans="8:11" ht="30" hidden="1" outlineLevel="1" x14ac:dyDescent="0.25">
      <c r="H51" s="39" t="s">
        <v>30</v>
      </c>
      <c r="I51" t="s">
        <v>33</v>
      </c>
      <c r="J51" s="28" t="s">
        <v>19</v>
      </c>
      <c r="K51" s="28">
        <v>7165</v>
      </c>
    </row>
    <row r="52" spans="8:11" hidden="1" outlineLevel="1" x14ac:dyDescent="0.25"/>
    <row r="53" spans="8:11" collapsed="1" x14ac:dyDescent="0.25"/>
  </sheetData>
  <mergeCells count="2">
    <mergeCell ref="H14:K14"/>
    <mergeCell ref="B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2E1-B92D-4A80-BB26-F883CD0E0EE0}">
  <dimension ref="C1:L10"/>
  <sheetViews>
    <sheetView workbookViewId="0">
      <selection activeCell="C1" sqref="C1:K16"/>
    </sheetView>
  </sheetViews>
  <sheetFormatPr defaultRowHeight="15" x14ac:dyDescent="0.25"/>
  <cols>
    <col min="3" max="3" width="45.85546875" bestFit="1" customWidth="1"/>
    <col min="4" max="4" width="9.5703125" style="28" bestFit="1" customWidth="1"/>
    <col min="7" max="7" width="33" customWidth="1"/>
    <col min="8" max="8" width="23.85546875" bestFit="1" customWidth="1"/>
    <col min="9" max="9" width="14.42578125" style="28" customWidth="1"/>
    <col min="10" max="10" width="9.5703125" bestFit="1" customWidth="1"/>
    <col min="12" max="12" width="11.28515625" hidden="1" customWidth="1"/>
  </cols>
  <sheetData>
    <row r="1" spans="3:12" x14ac:dyDescent="0.25">
      <c r="C1" s="86"/>
      <c r="D1" s="86"/>
      <c r="G1" s="86"/>
      <c r="H1" s="86"/>
      <c r="I1" s="86"/>
      <c r="J1" s="86"/>
      <c r="L1" t="s">
        <v>23</v>
      </c>
    </row>
    <row r="2" spans="3:12" x14ac:dyDescent="0.25">
      <c r="J2" s="28"/>
      <c r="L2" t="s">
        <v>24</v>
      </c>
    </row>
    <row r="3" spans="3:12" x14ac:dyDescent="0.25">
      <c r="J3" s="28"/>
      <c r="L3" t="s">
        <v>25</v>
      </c>
    </row>
    <row r="4" spans="3:12" x14ac:dyDescent="0.25">
      <c r="C4" s="2"/>
      <c r="D4" s="29"/>
      <c r="G4" s="39"/>
      <c r="J4" s="28"/>
    </row>
    <row r="5" spans="3:12" x14ac:dyDescent="0.25">
      <c r="C5" s="2"/>
      <c r="D5" s="29"/>
      <c r="G5" s="39"/>
      <c r="J5" s="28"/>
    </row>
    <row r="6" spans="3:12" x14ac:dyDescent="0.25">
      <c r="G6" s="39"/>
      <c r="J6" s="28"/>
    </row>
    <row r="10" spans="3:12" x14ac:dyDescent="0.25">
      <c r="C10" s="2"/>
      <c r="D10" s="29"/>
    </row>
  </sheetData>
  <mergeCells count="2">
    <mergeCell ref="C1:D1"/>
    <mergeCell ref="G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Skabelon</vt:lpstr>
      <vt:lpstr>Prisliste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Berthou</dc:creator>
  <dc:description/>
  <cp:lastModifiedBy>Mie Arnvig</cp:lastModifiedBy>
  <cp:lastPrinted>2022-07-14T12:23:27Z</cp:lastPrinted>
  <dcterms:created xsi:type="dcterms:W3CDTF">2019-01-28T09:15:02Z</dcterms:created>
  <dcterms:modified xsi:type="dcterms:W3CDTF">2022-10-04T09:41:02Z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Titel">
    <vt:lpwstr>Køge gaspristarif vs omkostningsbestemt</vt:lpwstr>
  </property>
  <property fmtid="{D5CDD505-2E9C-101B-9397-08002B2CF9AE}" pid="3" name="DokumentNummer">
    <vt:lpwstr>D22-534808</vt:lpwstr>
  </property>
  <property fmtid="{D5CDD505-2E9C-101B-9397-08002B2CF9AE}" pid="4" name="DokumentVersion">
    <vt:lpwstr>9.0</vt:lpwstr>
  </property>
  <property fmtid="{D5CDD505-2E9C-101B-9397-08002B2CF9AE}" pid="5" name="DokumentAnsvarligInitialer">
    <vt:lpwstr>RBYS</vt:lpwstr>
  </property>
  <property fmtid="{D5CDD505-2E9C-101B-9397-08002B2CF9AE}" pid="6" name="DokumentMødeDato">
    <vt:lpwstr/>
  </property>
  <property fmtid="{D5CDD505-2E9C-101B-9397-08002B2CF9AE}" pid="7" name="DokumentSidstRedigeret">
    <vt:lpwstr>19-09-2022</vt:lpwstr>
  </property>
  <property fmtid="{D5CDD505-2E9C-101B-9397-08002B2CF9AE}" pid="8" name="DokumentOprettetAfInitialer">
    <vt:lpwstr>RBYS</vt:lpwstr>
  </property>
  <property fmtid="{D5CDD505-2E9C-101B-9397-08002B2CF9AE}" pid="9" name="DokumentAnsvarligFuldeNavn">
    <vt:lpwstr>Rasmus Byskov Stana</vt:lpwstr>
  </property>
  <property fmtid="{D5CDD505-2E9C-101B-9397-08002B2CF9AE}" pid="10" name="DokumentAnsvarligTitel">
    <vt:lpwstr>Økonomi, Kunde &amp; IT Chef</vt:lpwstr>
  </property>
  <property fmtid="{D5CDD505-2E9C-101B-9397-08002B2CF9AE}" pid="11" name="DokumentAnsvarligTelefon">
    <vt:lpwstr>+45 43 66 03 12</vt:lpwstr>
  </property>
  <property fmtid="{D5CDD505-2E9C-101B-9397-08002B2CF9AE}" pid="12" name="DokumentAnsvarligEmail">
    <vt:lpwstr>rbys@veks.dk</vt:lpwstr>
  </property>
  <property fmtid="{D5CDD505-2E9C-101B-9397-08002B2CF9AE}" pid="13" name="DokumentDato">
    <vt:lpwstr>31-07-2022</vt:lpwstr>
  </property>
  <property fmtid="{D5CDD505-2E9C-101B-9397-08002B2CF9AE}" pid="14" name="VekslerAntal">
    <vt:lpwstr/>
  </property>
  <property fmtid="{D5CDD505-2E9C-101B-9397-08002B2CF9AE}" pid="15" name="ÅrsberetningAntal">
    <vt:lpwstr/>
  </property>
  <property fmtid="{D5CDD505-2E9C-101B-9397-08002B2CF9AE}" pid="16" name="DokumentModtager">
    <vt:lpwstr/>
  </property>
  <property fmtid="{D5CDD505-2E9C-101B-9397-08002B2CF9AE}" pid="17" name="AdrKontaktperson">
    <vt:lpwstr/>
  </property>
  <property fmtid="{D5CDD505-2E9C-101B-9397-08002B2CF9AE}" pid="18" name="SagsNummer">
    <vt:lpwstr>66072</vt:lpwstr>
  </property>
  <property fmtid="{D5CDD505-2E9C-101B-9397-08002B2CF9AE}" pid="19" name="SagsTitel">
    <vt:lpwstr>Stigning af gaspristarif fra 2022 til 2023</vt:lpwstr>
  </property>
  <property fmtid="{D5CDD505-2E9C-101B-9397-08002B2CF9AE}" pid="20" name="SagMedarbejderFuldeNavn">
    <vt:lpwstr/>
  </property>
  <property fmtid="{D5CDD505-2E9C-101B-9397-08002B2CF9AE}" pid="21" name="SagCPRnr">
    <vt:lpwstr/>
  </property>
  <property fmtid="{D5CDD505-2E9C-101B-9397-08002B2CF9AE}" pid="22" name="SagMedarbejderNr">
    <vt:lpwstr/>
  </property>
  <property fmtid="{D5CDD505-2E9C-101B-9397-08002B2CF9AE}" pid="23" name="SagAnsættelsesDato">
    <vt:lpwstr/>
  </property>
  <property fmtid="{D5CDD505-2E9C-101B-9397-08002B2CF9AE}" pid="24" name="SagMedarbejderNavn">
    <vt:lpwstr/>
  </property>
  <property fmtid="{D5CDD505-2E9C-101B-9397-08002B2CF9AE}" pid="25" name="Comments">
    <vt:lpwstr/>
  </property>
  <property fmtid="{D5CDD505-2E9C-101B-9397-08002B2CF9AE}" pid="26" name="Company">
    <vt:lpwstr/>
  </property>
</Properties>
</file>